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0" yWindow="0" windowWidth="25600" windowHeight="160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8" i="1" l="1"/>
  <c r="M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2" i="1"/>
  <c r="B27" i="1"/>
  <c r="L3" i="1"/>
  <c r="N3" i="1"/>
  <c r="O3" i="1"/>
  <c r="P3" i="1"/>
  <c r="L18" i="1"/>
  <c r="N18" i="1"/>
  <c r="O18" i="1"/>
  <c r="P18" i="1"/>
  <c r="L17" i="1"/>
  <c r="N17" i="1"/>
  <c r="O17" i="1"/>
  <c r="P17" i="1"/>
  <c r="L16" i="1"/>
  <c r="N16" i="1"/>
  <c r="O16" i="1"/>
  <c r="P16" i="1"/>
  <c r="L15" i="1"/>
  <c r="N15" i="1"/>
  <c r="O15" i="1"/>
  <c r="P15" i="1"/>
  <c r="L14" i="1"/>
  <c r="N14" i="1"/>
  <c r="O14" i="1"/>
  <c r="P14" i="1"/>
  <c r="L13" i="1"/>
  <c r="N13" i="1"/>
  <c r="O13" i="1"/>
  <c r="P13" i="1"/>
  <c r="L12" i="1"/>
  <c r="N12" i="1"/>
  <c r="O12" i="1"/>
  <c r="P12" i="1"/>
  <c r="L11" i="1"/>
  <c r="N11" i="1"/>
  <c r="O11" i="1"/>
  <c r="P11" i="1"/>
  <c r="L10" i="1"/>
  <c r="N10" i="1"/>
  <c r="O10" i="1"/>
  <c r="P10" i="1"/>
  <c r="L9" i="1"/>
  <c r="N9" i="1"/>
  <c r="O9" i="1"/>
  <c r="P9" i="1"/>
  <c r="L8" i="1"/>
  <c r="N8" i="1"/>
  <c r="O8" i="1"/>
  <c r="P8" i="1"/>
  <c r="L7" i="1"/>
  <c r="N7" i="1"/>
  <c r="O7" i="1"/>
  <c r="P7" i="1"/>
  <c r="L6" i="1"/>
  <c r="N6" i="1"/>
  <c r="O6" i="1"/>
  <c r="P6" i="1"/>
  <c r="L5" i="1"/>
  <c r="N5" i="1"/>
  <c r="O5" i="1"/>
  <c r="P5" i="1"/>
  <c r="L4" i="1"/>
  <c r="N4" i="1"/>
  <c r="O4" i="1"/>
  <c r="P4" i="1"/>
  <c r="L2" i="1"/>
  <c r="N2" i="1"/>
</calcChain>
</file>

<file path=xl/sharedStrings.xml><?xml version="1.0" encoding="utf-8"?>
<sst xmlns="http://schemas.openxmlformats.org/spreadsheetml/2006/main" count="39" uniqueCount="39">
  <si>
    <t>mo</t>
  </si>
  <si>
    <t>C</t>
  </si>
  <si>
    <t>R</t>
  </si>
  <si>
    <t>F</t>
  </si>
  <si>
    <t>J/K/mol</t>
  </si>
  <si>
    <t>C/mol</t>
  </si>
  <si>
    <t>N</t>
  </si>
  <si>
    <t>Titration point</t>
  </si>
  <si>
    <t>pH</t>
  </si>
  <si>
    <t>E (mV)</t>
  </si>
  <si>
    <t>Acid mass</t>
  </si>
  <si>
    <t>F1</t>
  </si>
  <si>
    <t>e</t>
  </si>
  <si>
    <t>Adusted mass</t>
  </si>
  <si>
    <t>E(V)</t>
  </si>
  <si>
    <t>mass kg</t>
  </si>
  <si>
    <t>Eo</t>
  </si>
  <si>
    <t>[H']</t>
  </si>
  <si>
    <t>1. Enter your pH values in the pH column</t>
  </si>
  <si>
    <t>2. Enter your temperature (degrees C) in the correct temperature column</t>
  </si>
  <si>
    <t>4. Enter your E (in mV) for each titration point</t>
  </si>
  <si>
    <t>6. Enter your acid mass in g</t>
  </si>
  <si>
    <t>8. Transform your mass to kg</t>
  </si>
  <si>
    <t>9. F1, Eo, and H' should be calculated for you</t>
  </si>
  <si>
    <t>log [H']</t>
  </si>
  <si>
    <t>10. calculate slope, intercept, and total alkalinity</t>
  </si>
  <si>
    <t>SLOPE of line F1 vs. acid mass (kg)</t>
  </si>
  <si>
    <t>**only use values corresponding to pH titration points between 3.5 and 3</t>
  </si>
  <si>
    <t>INTERCEPT of line F1 vs. acid mass (kg)</t>
  </si>
  <si>
    <t>Total Alkalinity</t>
  </si>
  <si>
    <t>kg</t>
  </si>
  <si>
    <t>Fill in information in upper lefthand corner: mo (initial mass of acid in kg), C (concentration of acid)</t>
  </si>
  <si>
    <r>
      <t>m</t>
    </r>
    <r>
      <rPr>
        <b/>
        <vertAlign val="subscript"/>
        <sz val="11"/>
        <color theme="1"/>
        <rFont val="Calibri"/>
        <scheme val="minor"/>
      </rPr>
      <t>e</t>
    </r>
  </si>
  <si>
    <t>Temp (°C)</t>
  </si>
  <si>
    <t>Temp (K)</t>
  </si>
  <si>
    <t>7. Adjust the mass by subtracting the initial mass from each entry to give you total acid added - this will be done automatically</t>
  </si>
  <si>
    <t>3. Calculate your temperature in Kelvin in the adjacted temperature column (this will be done automatically)</t>
  </si>
  <si>
    <t>5. Transform to V (this will be done automatically)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</si>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</sst>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color theme="1"/>
      <name val="Calibri"/>
      <family val="2"/>
      <scheme val="minor"/>
    </font>
    <font>
      <b/>
      <i/>
      <sz val="12"/>
      <color theme="1"/>
      <name val="Calibri"/>
      <scheme val="minor"/>
    </font>
    <font>
      <i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rgb="FFFF0000"/>
      <name val="Calibri"/>
      <scheme val="minor"/>
    </font>
    <font>
      <sz val="12"/>
      <color rgb="FFFF6600"/>
      <name val="Calibri"/>
      <scheme val="minor"/>
    </font>
    <font>
      <i/>
      <sz val="12"/>
      <color rgb="FFFF6600"/>
      <name val="Calibri"/>
      <scheme val="minor"/>
    </font>
    <font>
      <sz val="12"/>
      <color rgb="FF008000"/>
      <name val="Calibri"/>
      <scheme val="minor"/>
    </font>
    <font>
      <sz val="12"/>
      <color rgb="FF3366FF"/>
      <name val="Calibri"/>
      <scheme val="minor"/>
    </font>
    <font>
      <i/>
      <sz val="12"/>
      <color rgb="FF3366FF"/>
      <name val="Calibri"/>
      <scheme val="minor"/>
    </font>
    <font>
      <sz val="12"/>
      <color rgb="FF0000FF"/>
      <name val="Calibri"/>
      <scheme val="minor"/>
    </font>
    <font>
      <sz val="12"/>
      <color rgb="FF660066"/>
      <name val="Calibri"/>
      <scheme val="minor"/>
    </font>
    <font>
      <i/>
      <sz val="12"/>
      <color rgb="FF660066"/>
      <name val="Calibri"/>
      <scheme val="minor"/>
    </font>
    <font>
      <sz val="12"/>
      <color theme="5" tint="-0.249977111117893"/>
      <name val="Calibri"/>
      <scheme val="minor"/>
    </font>
    <font>
      <sz val="12"/>
      <color theme="1" tint="0.249977111117893"/>
      <name val="Calibri"/>
      <scheme val="minor"/>
    </font>
    <font>
      <b/>
      <vertAlign val="subscript"/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1" fontId="0" fillId="0" borderId="0" xfId="0" applyNumberForma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6" fillId="0" borderId="0" xfId="0" applyFont="1"/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wrapText="1"/>
    </xf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workbookViewId="0">
      <selection activeCell="B29" sqref="B29"/>
    </sheetView>
  </sheetViews>
  <sheetFormatPr baseColWidth="10" defaultRowHeight="15" x14ac:dyDescent="0"/>
  <cols>
    <col min="1" max="1" width="32.5" customWidth="1"/>
    <col min="16" max="16" width="12.83203125" bestFit="1" customWidth="1"/>
  </cols>
  <sheetData>
    <row r="1" spans="1:16" ht="30">
      <c r="A1" s="1" t="s">
        <v>0</v>
      </c>
      <c r="C1" t="s">
        <v>30</v>
      </c>
      <c r="D1" s="17" t="s">
        <v>7</v>
      </c>
      <c r="E1" s="18" t="s">
        <v>8</v>
      </c>
      <c r="F1" s="19" t="s">
        <v>33</v>
      </c>
      <c r="G1" s="20" t="s">
        <v>34</v>
      </c>
      <c r="H1" s="21" t="s">
        <v>9</v>
      </c>
      <c r="I1" s="22" t="s">
        <v>14</v>
      </c>
      <c r="J1" s="23" t="s">
        <v>10</v>
      </c>
      <c r="K1" s="26" t="s">
        <v>13</v>
      </c>
      <c r="L1" s="24" t="s">
        <v>15</v>
      </c>
      <c r="M1" s="25" t="s">
        <v>11</v>
      </c>
      <c r="N1" s="25" t="s">
        <v>16</v>
      </c>
      <c r="O1" s="25" t="s">
        <v>17</v>
      </c>
      <c r="P1" s="25" t="s">
        <v>24</v>
      </c>
    </row>
    <row r="2" spans="1:16">
      <c r="A2" s="1" t="s">
        <v>1</v>
      </c>
      <c r="B2">
        <v>0.1</v>
      </c>
      <c r="C2" t="s">
        <v>6</v>
      </c>
      <c r="D2">
        <v>0</v>
      </c>
      <c r="E2" s="4"/>
      <c r="F2" s="6"/>
      <c r="G2" s="8">
        <f>F2+273.15</f>
        <v>273.14999999999998</v>
      </c>
      <c r="H2" s="9"/>
      <c r="I2" s="11">
        <f>H2/1000</f>
        <v>0</v>
      </c>
      <c r="J2" s="12"/>
      <c r="K2" s="14">
        <f>$J$2-J2</f>
        <v>0</v>
      </c>
      <c r="L2" s="15">
        <f>K2/1000</f>
        <v>0</v>
      </c>
      <c r="M2">
        <f>(0.12677+(L2/1000))*(2.7183^(I2/((8.314472*G2)/96485.3399)))</f>
        <v>0.12676999999999999</v>
      </c>
      <c r="N2" t="e">
        <f>I2-((8.314472*G2)/96485.3399)*LN(((-0.12677*0.002)+(L2*0.1))/(0.12677+L2))</f>
        <v>#NUM!</v>
      </c>
    </row>
    <row r="3" spans="1:16">
      <c r="A3" s="1" t="s">
        <v>2</v>
      </c>
      <c r="B3">
        <v>8.3144720000000003</v>
      </c>
      <c r="C3" t="s">
        <v>4</v>
      </c>
      <c r="D3">
        <v>1</v>
      </c>
      <c r="E3" s="4"/>
      <c r="F3" s="6"/>
      <c r="G3" s="8">
        <f t="shared" ref="G3:G18" si="0">F3+273.15</f>
        <v>273.14999999999998</v>
      </c>
      <c r="H3" s="9"/>
      <c r="I3" s="11">
        <f t="shared" ref="I3:I18" si="1">H3/1000</f>
        <v>0</v>
      </c>
      <c r="J3" s="12"/>
      <c r="K3" s="14">
        <f t="shared" ref="K3:K18" si="2">$J$2-J3</f>
        <v>0</v>
      </c>
      <c r="L3" s="15">
        <f t="shared" ref="L3:L18" si="3">K3/1000</f>
        <v>0</v>
      </c>
      <c r="M3">
        <f t="shared" ref="M3:M18" si="4">(0.12677+(L3/1000))*(2.7183^(I3/((8.314472*G3)/96485.3399)))</f>
        <v>0.12676999999999999</v>
      </c>
      <c r="N3" t="e">
        <f>I3-((8.314472*G3)/96485.3399)*LN(((-0.12677*0.002)+(L3*0.1))/(0.12677+L3))</f>
        <v>#NUM!</v>
      </c>
      <c r="O3" t="e">
        <f>2.7183^((I3-N3)/((8.314472*G3)/96485.3399))</f>
        <v>#NUM!</v>
      </c>
      <c r="P3" t="e">
        <f>-LOG10(O3)</f>
        <v>#NUM!</v>
      </c>
    </row>
    <row r="4" spans="1:16">
      <c r="A4" s="1" t="s">
        <v>3</v>
      </c>
      <c r="B4">
        <v>96485.339900000006</v>
      </c>
      <c r="C4" t="s">
        <v>5</v>
      </c>
      <c r="D4">
        <v>2</v>
      </c>
      <c r="E4" s="4"/>
      <c r="F4" s="6"/>
      <c r="G4" s="8">
        <f t="shared" si="0"/>
        <v>273.14999999999998</v>
      </c>
      <c r="H4" s="9"/>
      <c r="I4" s="11">
        <f t="shared" si="1"/>
        <v>0</v>
      </c>
      <c r="J4" s="12"/>
      <c r="K4" s="14">
        <f t="shared" si="2"/>
        <v>0</v>
      </c>
      <c r="L4" s="15">
        <f t="shared" si="3"/>
        <v>0</v>
      </c>
      <c r="M4">
        <f t="shared" si="4"/>
        <v>0.12676999999999999</v>
      </c>
      <c r="N4" t="e">
        <f t="shared" ref="N4:N18" si="5">I4-((8.314472*G4)/96485.3399)*LN(((-0.12677*0.002)+(L4*0.1))/(0.12677+L4))</f>
        <v>#NUM!</v>
      </c>
      <c r="O4" t="e">
        <f t="shared" ref="O4:O18" si="6">2.7183^((I4-N4)/((8.314472*G4)/96485.3399))</f>
        <v>#NUM!</v>
      </c>
      <c r="P4" t="e">
        <f t="shared" ref="P4:P18" si="7">-LOG10(O4)</f>
        <v>#NUM!</v>
      </c>
    </row>
    <row r="5" spans="1:16">
      <c r="A5" s="1" t="s">
        <v>12</v>
      </c>
      <c r="B5">
        <v>2.7183000000000002</v>
      </c>
      <c r="D5">
        <v>3</v>
      </c>
      <c r="E5" s="4"/>
      <c r="F5" s="6"/>
      <c r="G5" s="8">
        <f t="shared" si="0"/>
        <v>273.14999999999998</v>
      </c>
      <c r="H5" s="9"/>
      <c r="I5" s="11">
        <f t="shared" si="1"/>
        <v>0</v>
      </c>
      <c r="J5" s="12"/>
      <c r="K5" s="14">
        <f t="shared" si="2"/>
        <v>0</v>
      </c>
      <c r="L5" s="15">
        <f t="shared" si="3"/>
        <v>0</v>
      </c>
      <c r="M5">
        <f t="shared" si="4"/>
        <v>0.12676999999999999</v>
      </c>
      <c r="N5" t="e">
        <f t="shared" si="5"/>
        <v>#NUM!</v>
      </c>
      <c r="O5" t="e">
        <f t="shared" si="6"/>
        <v>#NUM!</v>
      </c>
      <c r="P5" t="e">
        <f t="shared" si="7"/>
        <v>#NUM!</v>
      </c>
    </row>
    <row r="6" spans="1:16">
      <c r="D6">
        <v>4</v>
      </c>
      <c r="E6" s="4"/>
      <c r="F6" s="6"/>
      <c r="G6" s="8">
        <f t="shared" si="0"/>
        <v>273.14999999999998</v>
      </c>
      <c r="H6" s="9"/>
      <c r="I6" s="11">
        <f t="shared" si="1"/>
        <v>0</v>
      </c>
      <c r="J6" s="12"/>
      <c r="K6" s="14">
        <f t="shared" si="2"/>
        <v>0</v>
      </c>
      <c r="L6" s="15">
        <f t="shared" si="3"/>
        <v>0</v>
      </c>
      <c r="M6">
        <f t="shared" si="4"/>
        <v>0.12676999999999999</v>
      </c>
      <c r="N6" t="e">
        <f t="shared" si="5"/>
        <v>#NUM!</v>
      </c>
      <c r="O6" t="e">
        <f t="shared" si="6"/>
        <v>#NUM!</v>
      </c>
      <c r="P6" t="e">
        <f t="shared" si="7"/>
        <v>#NUM!</v>
      </c>
    </row>
    <row r="7" spans="1:16">
      <c r="D7">
        <v>5</v>
      </c>
      <c r="E7" s="4"/>
      <c r="F7" s="6"/>
      <c r="G7" s="8">
        <f t="shared" si="0"/>
        <v>273.14999999999998</v>
      </c>
      <c r="H7" s="9"/>
      <c r="I7" s="11">
        <f t="shared" si="1"/>
        <v>0</v>
      </c>
      <c r="J7" s="12"/>
      <c r="K7" s="14">
        <f t="shared" si="2"/>
        <v>0</v>
      </c>
      <c r="L7" s="15">
        <f t="shared" si="3"/>
        <v>0</v>
      </c>
      <c r="M7">
        <f t="shared" si="4"/>
        <v>0.12676999999999999</v>
      </c>
      <c r="N7" t="e">
        <f t="shared" si="5"/>
        <v>#NUM!</v>
      </c>
      <c r="O7" t="e">
        <f t="shared" si="6"/>
        <v>#NUM!</v>
      </c>
      <c r="P7" t="e">
        <f t="shared" si="7"/>
        <v>#NUM!</v>
      </c>
    </row>
    <row r="8" spans="1:16">
      <c r="D8">
        <v>6</v>
      </c>
      <c r="E8" s="4"/>
      <c r="F8" s="6"/>
      <c r="G8" s="8">
        <f t="shared" si="0"/>
        <v>273.14999999999998</v>
      </c>
      <c r="H8" s="9"/>
      <c r="I8" s="11">
        <f t="shared" si="1"/>
        <v>0</v>
      </c>
      <c r="J8" s="12"/>
      <c r="K8" s="14">
        <f t="shared" si="2"/>
        <v>0</v>
      </c>
      <c r="L8" s="15">
        <f t="shared" si="3"/>
        <v>0</v>
      </c>
      <c r="M8">
        <f t="shared" si="4"/>
        <v>0.12676999999999999</v>
      </c>
      <c r="N8" t="e">
        <f t="shared" si="5"/>
        <v>#NUM!</v>
      </c>
      <c r="O8" t="e">
        <f t="shared" si="6"/>
        <v>#NUM!</v>
      </c>
      <c r="P8" t="e">
        <f t="shared" si="7"/>
        <v>#NUM!</v>
      </c>
    </row>
    <row r="9" spans="1:16">
      <c r="D9">
        <v>7</v>
      </c>
      <c r="E9" s="4"/>
      <c r="F9" s="6"/>
      <c r="G9" s="8">
        <f t="shared" si="0"/>
        <v>273.14999999999998</v>
      </c>
      <c r="H9" s="9"/>
      <c r="I9" s="11">
        <f t="shared" si="1"/>
        <v>0</v>
      </c>
      <c r="J9" s="12"/>
      <c r="K9" s="14">
        <f t="shared" si="2"/>
        <v>0</v>
      </c>
      <c r="L9" s="15">
        <f t="shared" si="3"/>
        <v>0</v>
      </c>
      <c r="M9">
        <f t="shared" si="4"/>
        <v>0.12676999999999999</v>
      </c>
      <c r="N9" t="e">
        <f t="shared" si="5"/>
        <v>#NUM!</v>
      </c>
      <c r="O9" t="e">
        <f t="shared" si="6"/>
        <v>#NUM!</v>
      </c>
      <c r="P9" t="e">
        <f t="shared" si="7"/>
        <v>#NUM!</v>
      </c>
    </row>
    <row r="10" spans="1:16">
      <c r="D10">
        <v>8</v>
      </c>
      <c r="E10" s="4"/>
      <c r="F10" s="6"/>
      <c r="G10" s="8">
        <f t="shared" si="0"/>
        <v>273.14999999999998</v>
      </c>
      <c r="H10" s="9"/>
      <c r="I10" s="11">
        <f t="shared" si="1"/>
        <v>0</v>
      </c>
      <c r="J10" s="12"/>
      <c r="K10" s="14">
        <f t="shared" si="2"/>
        <v>0</v>
      </c>
      <c r="L10" s="15">
        <f t="shared" si="3"/>
        <v>0</v>
      </c>
      <c r="M10">
        <f t="shared" si="4"/>
        <v>0.12676999999999999</v>
      </c>
      <c r="N10" t="e">
        <f t="shared" si="5"/>
        <v>#NUM!</v>
      </c>
      <c r="O10" t="e">
        <f t="shared" si="6"/>
        <v>#NUM!</v>
      </c>
      <c r="P10" t="e">
        <f t="shared" si="7"/>
        <v>#NUM!</v>
      </c>
    </row>
    <row r="11" spans="1:16">
      <c r="D11">
        <v>9</v>
      </c>
      <c r="E11" s="4"/>
      <c r="F11" s="6"/>
      <c r="G11" s="8">
        <f t="shared" si="0"/>
        <v>273.14999999999998</v>
      </c>
      <c r="H11" s="9"/>
      <c r="I11" s="11">
        <f t="shared" si="1"/>
        <v>0</v>
      </c>
      <c r="J11" s="12"/>
      <c r="K11" s="14">
        <f t="shared" si="2"/>
        <v>0</v>
      </c>
      <c r="L11" s="15">
        <f t="shared" si="3"/>
        <v>0</v>
      </c>
      <c r="M11">
        <f t="shared" si="4"/>
        <v>0.12676999999999999</v>
      </c>
      <c r="N11" t="e">
        <f t="shared" si="5"/>
        <v>#NUM!</v>
      </c>
      <c r="O11" t="e">
        <f t="shared" si="6"/>
        <v>#NUM!</v>
      </c>
      <c r="P11" t="e">
        <f t="shared" si="7"/>
        <v>#NUM!</v>
      </c>
    </row>
    <row r="12" spans="1:16">
      <c r="D12">
        <v>10</v>
      </c>
      <c r="E12" s="4"/>
      <c r="F12" s="6"/>
      <c r="G12" s="8">
        <f t="shared" si="0"/>
        <v>273.14999999999998</v>
      </c>
      <c r="H12" s="9"/>
      <c r="I12" s="11">
        <f t="shared" si="1"/>
        <v>0</v>
      </c>
      <c r="J12" s="12"/>
      <c r="K12" s="14">
        <f t="shared" si="2"/>
        <v>0</v>
      </c>
      <c r="L12" s="15">
        <f t="shared" si="3"/>
        <v>0</v>
      </c>
      <c r="M12">
        <f t="shared" si="4"/>
        <v>0.12676999999999999</v>
      </c>
      <c r="N12" t="e">
        <f t="shared" si="5"/>
        <v>#NUM!</v>
      </c>
      <c r="O12" t="e">
        <f t="shared" si="6"/>
        <v>#NUM!</v>
      </c>
      <c r="P12" t="e">
        <f t="shared" si="7"/>
        <v>#NUM!</v>
      </c>
    </row>
    <row r="13" spans="1:16">
      <c r="D13">
        <v>11</v>
      </c>
      <c r="E13" s="4"/>
      <c r="F13" s="6"/>
      <c r="G13" s="8">
        <f t="shared" si="0"/>
        <v>273.14999999999998</v>
      </c>
      <c r="H13" s="9"/>
      <c r="I13" s="11">
        <f t="shared" si="1"/>
        <v>0</v>
      </c>
      <c r="J13" s="12"/>
      <c r="K13" s="14">
        <f t="shared" si="2"/>
        <v>0</v>
      </c>
      <c r="L13" s="15">
        <f t="shared" si="3"/>
        <v>0</v>
      </c>
      <c r="M13">
        <f t="shared" si="4"/>
        <v>0.12676999999999999</v>
      </c>
      <c r="N13" t="e">
        <f t="shared" si="5"/>
        <v>#NUM!</v>
      </c>
      <c r="O13" t="e">
        <f t="shared" si="6"/>
        <v>#NUM!</v>
      </c>
      <c r="P13" t="e">
        <f t="shared" si="7"/>
        <v>#NUM!</v>
      </c>
    </row>
    <row r="14" spans="1:16">
      <c r="D14">
        <v>12</v>
      </c>
      <c r="E14" s="4"/>
      <c r="F14" s="6"/>
      <c r="G14" s="8">
        <f t="shared" si="0"/>
        <v>273.14999999999998</v>
      </c>
      <c r="H14" s="9"/>
      <c r="I14" s="11">
        <f t="shared" si="1"/>
        <v>0</v>
      </c>
      <c r="J14" s="12"/>
      <c r="K14" s="14">
        <f t="shared" si="2"/>
        <v>0</v>
      </c>
      <c r="L14" s="15">
        <f t="shared" si="3"/>
        <v>0</v>
      </c>
      <c r="M14">
        <f t="shared" si="4"/>
        <v>0.12676999999999999</v>
      </c>
      <c r="N14" t="e">
        <f t="shared" si="5"/>
        <v>#NUM!</v>
      </c>
      <c r="O14" t="e">
        <f t="shared" si="6"/>
        <v>#NUM!</v>
      </c>
      <c r="P14" t="e">
        <f t="shared" si="7"/>
        <v>#NUM!</v>
      </c>
    </row>
    <row r="15" spans="1:16">
      <c r="D15">
        <v>13</v>
      </c>
      <c r="E15" s="4"/>
      <c r="F15" s="6"/>
      <c r="G15" s="8">
        <f t="shared" si="0"/>
        <v>273.14999999999998</v>
      </c>
      <c r="H15" s="9"/>
      <c r="I15" s="11">
        <f t="shared" si="1"/>
        <v>0</v>
      </c>
      <c r="J15" s="12"/>
      <c r="K15" s="14">
        <f t="shared" si="2"/>
        <v>0</v>
      </c>
      <c r="L15" s="15">
        <f t="shared" si="3"/>
        <v>0</v>
      </c>
      <c r="M15">
        <f t="shared" si="4"/>
        <v>0.12676999999999999</v>
      </c>
      <c r="N15" t="e">
        <f t="shared" si="5"/>
        <v>#NUM!</v>
      </c>
      <c r="O15" t="e">
        <f t="shared" si="6"/>
        <v>#NUM!</v>
      </c>
      <c r="P15" t="e">
        <f t="shared" si="7"/>
        <v>#NUM!</v>
      </c>
    </row>
    <row r="16" spans="1:16">
      <c r="D16">
        <v>14</v>
      </c>
      <c r="E16" s="4"/>
      <c r="F16" s="6"/>
      <c r="G16" s="8">
        <f t="shared" si="0"/>
        <v>273.14999999999998</v>
      </c>
      <c r="H16" s="9"/>
      <c r="I16" s="11">
        <f t="shared" si="1"/>
        <v>0</v>
      </c>
      <c r="J16" s="12"/>
      <c r="K16" s="14">
        <f t="shared" si="2"/>
        <v>0</v>
      </c>
      <c r="L16" s="15">
        <f t="shared" si="3"/>
        <v>0</v>
      </c>
      <c r="M16">
        <f t="shared" si="4"/>
        <v>0.12676999999999999</v>
      </c>
      <c r="N16" t="e">
        <f t="shared" si="5"/>
        <v>#NUM!</v>
      </c>
      <c r="O16" t="e">
        <f t="shared" si="6"/>
        <v>#NUM!</v>
      </c>
      <c r="P16" t="e">
        <f t="shared" si="7"/>
        <v>#NUM!</v>
      </c>
    </row>
    <row r="17" spans="1:16">
      <c r="D17">
        <v>15</v>
      </c>
      <c r="E17" s="4"/>
      <c r="F17" s="6"/>
      <c r="G17" s="8">
        <f t="shared" si="0"/>
        <v>273.14999999999998</v>
      </c>
      <c r="H17" s="9"/>
      <c r="I17" s="11">
        <f t="shared" si="1"/>
        <v>0</v>
      </c>
      <c r="J17" s="12"/>
      <c r="K17" s="14">
        <f t="shared" si="2"/>
        <v>0</v>
      </c>
      <c r="L17" s="15">
        <f t="shared" si="3"/>
        <v>0</v>
      </c>
      <c r="M17">
        <f t="shared" si="4"/>
        <v>0.12676999999999999</v>
      </c>
      <c r="N17" t="e">
        <f t="shared" si="5"/>
        <v>#NUM!</v>
      </c>
      <c r="O17" t="e">
        <f t="shared" si="6"/>
        <v>#NUM!</v>
      </c>
      <c r="P17" t="e">
        <f t="shared" si="7"/>
        <v>#NUM!</v>
      </c>
    </row>
    <row r="18" spans="1:16">
      <c r="D18" s="2">
        <v>16</v>
      </c>
      <c r="E18" s="5"/>
      <c r="F18" s="7"/>
      <c r="G18" s="8">
        <f t="shared" si="0"/>
        <v>273.14999999999998</v>
      </c>
      <c r="H18" s="10"/>
      <c r="I18" s="11">
        <f t="shared" si="1"/>
        <v>0</v>
      </c>
      <c r="J18" s="13"/>
      <c r="K18" s="14">
        <f t="shared" si="2"/>
        <v>0</v>
      </c>
      <c r="L18" s="15">
        <f t="shared" si="3"/>
        <v>0</v>
      </c>
      <c r="M18">
        <f t="shared" si="4"/>
        <v>0.12676999999999999</v>
      </c>
      <c r="N18" t="e">
        <f t="shared" si="5"/>
        <v>#NUM!</v>
      </c>
      <c r="O18" t="e">
        <f t="shared" si="6"/>
        <v>#NUM!</v>
      </c>
      <c r="P18" t="e">
        <f t="shared" si="7"/>
        <v>#NUM!</v>
      </c>
    </row>
    <row r="22" spans="1:16">
      <c r="I22" s="3"/>
      <c r="M22" t="s">
        <v>31</v>
      </c>
    </row>
    <row r="23" spans="1:16">
      <c r="M23" s="4" t="s">
        <v>18</v>
      </c>
    </row>
    <row r="24" spans="1:16">
      <c r="A24" t="s">
        <v>27</v>
      </c>
      <c r="M24" s="6" t="s">
        <v>19</v>
      </c>
    </row>
    <row r="25" spans="1:16">
      <c r="A25" s="16" t="s">
        <v>26</v>
      </c>
      <c r="M25" s="8" t="s">
        <v>36</v>
      </c>
    </row>
    <row r="26" spans="1:16">
      <c r="A26" s="16" t="s">
        <v>28</v>
      </c>
      <c r="M26" s="9" t="s">
        <v>20</v>
      </c>
    </row>
    <row r="27" spans="1:16" ht="16">
      <c r="A27" s="16" t="s">
        <v>32</v>
      </c>
      <c r="B27" t="e">
        <f>-B26/B25</f>
        <v>#DIV/0!</v>
      </c>
      <c r="M27" s="11" t="s">
        <v>37</v>
      </c>
      <c r="N27" s="11"/>
    </row>
    <row r="28" spans="1:16">
      <c r="A28" s="16" t="s">
        <v>29</v>
      </c>
      <c r="B28" t="e">
        <f>((B27*B2)/B1)*1000000</f>
        <v>#DIV/0!</v>
      </c>
      <c r="M28" s="12" t="s">
        <v>21</v>
      </c>
    </row>
    <row r="29" spans="1:16">
      <c r="K29" t="s">
        <v>38</v>
      </c>
      <c r="M29" s="14" t="s">
        <v>35</v>
      </c>
    </row>
    <row r="30" spans="1:16">
      <c r="M30" s="15" t="s">
        <v>22</v>
      </c>
    </row>
    <row r="31" spans="1:16">
      <c r="M31" t="s">
        <v>23</v>
      </c>
    </row>
    <row r="32" spans="1:16">
      <c r="M32" s="16" t="s">
        <v>25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2011-06-17T00:44:38Z</dcterms:created>
  <dcterms:modified xsi:type="dcterms:W3CDTF">2011-11-09T19:32:01Z</dcterms:modified>
</cp:coreProperties>
</file>